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2カ月(8%)" sheetId="1" r:id="rId1"/>
  </sheets>
  <definedNames>
    <definedName name="_xlnm.Print_Area" localSheetId="0">'2カ月(8%)'!$A$1:$K$21</definedName>
  </definedNames>
  <calcPr fullCalcOnLoad="1"/>
</workbook>
</file>

<file path=xl/sharedStrings.xml><?xml version="1.0" encoding="utf-8"?>
<sst xmlns="http://schemas.openxmlformats.org/spreadsheetml/2006/main" count="36" uniqueCount="31">
  <si>
    <t>甲賀市水道料金　自動計算表</t>
  </si>
  <si>
    <t>口　径</t>
  </si>
  <si>
    <t>基本料金</t>
  </si>
  <si>
    <t>使用量</t>
  </si>
  <si>
    <t>超　過　料　金</t>
  </si>
  <si>
    <t>合計料金（税込）</t>
  </si>
  <si>
    <r>
      <t>1～20　ｍ</t>
    </r>
    <r>
      <rPr>
        <vertAlign val="superscript"/>
        <sz val="10"/>
        <rFont val="ＭＳ Ｐゴシック"/>
        <family val="3"/>
      </rPr>
      <t>３</t>
    </r>
  </si>
  <si>
    <r>
      <t>21～40　ｍ</t>
    </r>
    <r>
      <rPr>
        <vertAlign val="superscript"/>
        <sz val="10"/>
        <rFont val="ＭＳ Ｐゴシック"/>
        <family val="3"/>
      </rPr>
      <t>３</t>
    </r>
  </si>
  <si>
    <r>
      <t>41～60　ｍ</t>
    </r>
    <r>
      <rPr>
        <vertAlign val="superscript"/>
        <sz val="10"/>
        <rFont val="ＭＳ Ｐゴシック"/>
        <family val="3"/>
      </rPr>
      <t>３</t>
    </r>
  </si>
  <si>
    <r>
      <t>61～120　ｍ</t>
    </r>
    <r>
      <rPr>
        <vertAlign val="superscript"/>
        <sz val="10"/>
        <rFont val="ＭＳ Ｐゴシック"/>
        <family val="3"/>
      </rPr>
      <t>３</t>
    </r>
  </si>
  <si>
    <r>
      <t>121～220ｍ</t>
    </r>
    <r>
      <rPr>
        <vertAlign val="superscript"/>
        <sz val="10"/>
        <rFont val="ＭＳ Ｐゴシック"/>
        <family val="3"/>
      </rPr>
      <t>３</t>
    </r>
  </si>
  <si>
    <t>221ｍ3～　</t>
  </si>
  <si>
    <t>単価（円）</t>
  </si>
  <si>
    <t>13mm</t>
  </si>
  <si>
    <t>20mm</t>
  </si>
  <si>
    <r>
      <t>41～100　ｍ</t>
    </r>
    <r>
      <rPr>
        <vertAlign val="superscript"/>
        <sz val="10"/>
        <rFont val="ＭＳ Ｐゴシック"/>
        <family val="3"/>
      </rPr>
      <t>３</t>
    </r>
  </si>
  <si>
    <r>
      <t>101～200　ｍ</t>
    </r>
    <r>
      <rPr>
        <vertAlign val="superscript"/>
        <sz val="10"/>
        <rFont val="ＭＳ Ｐゴシック"/>
        <family val="3"/>
      </rPr>
      <t>３</t>
    </r>
  </si>
  <si>
    <t>201ｍ3～　</t>
  </si>
  <si>
    <t>25mm</t>
  </si>
  <si>
    <t>30mm</t>
  </si>
  <si>
    <t>40mm</t>
  </si>
  <si>
    <t>50mm</t>
  </si>
  <si>
    <t>75mm</t>
  </si>
  <si>
    <t>100mm</t>
  </si>
  <si>
    <t>150mm</t>
  </si>
  <si>
    <t>200mm</t>
  </si>
  <si>
    <t>口径選択</t>
  </si>
  <si>
    <t>←選択する</t>
  </si>
  <si>
    <t>合計料金(税込）</t>
  </si>
  <si>
    <t>水量入力</t>
  </si>
  <si>
    <t>←水量を入力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</si>
</sst>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@#.#"/>
    <numFmt numFmtId="177" formatCode="\@#.##"/>
    <numFmt numFmtId="178" formatCode="#,##0.0_);[Red]\(#,##0.0\)"/>
    <numFmt numFmtId="179" formatCode="#,##0.00_);[Red]\(#,##0.00\)"/>
    <numFmt numFmtId="180" formatCode="#,##0.0;[Red]\-#,##0.0"/>
    <numFmt numFmtId="181" formatCode="#&quot;mm&quot;"/>
    <numFmt numFmtId="182" formatCode="#,###&quot;㎥&quot;"/>
    <numFmt numFmtId="183" formatCode="#,###&quot;円&quot;"/>
  </numFmts>
  <fonts count="49"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b/>
      <sz val="11"/>
      <name val="ＭＳ Ｐゴシック"/>
      <family val="3"/>
    </font>
    <font>
      <vertAlign val="superscript"/>
      <sz val="10"/>
      <name val="ＭＳ Ｐゴシック"/>
      <family val="3"/>
    </font>
    <font>
      <sz val="14"/>
      <name val="Arial"/>
      <family val="2"/>
    </font>
    <font>
      <b/>
      <sz val="12"/>
      <name val="ＭＳ Ｐゴシック"/>
      <family val="3"/>
    </font>
    <font>
      <sz val="12"/>
      <name val="Arial"/>
      <family val="2"/>
    </font>
    <font>
      <b/>
      <sz val="16"/>
      <color indexed="13"/>
      <name val="ＭＳ Ｐゴシック"/>
      <family val="3"/>
    </font>
    <font>
      <sz val="24"/>
      <name val="Arial"/>
      <family val="2"/>
    </font>
    <font>
      <sz val="12"/>
      <name val="ＭＳ Ｐゴシック"/>
      <family val="3"/>
    </font>
    <font>
      <sz val="26"/>
      <name val="Arial"/>
      <family val="2"/>
    </font>
    <font>
      <sz val="18"/>
      <name val="Arial"/>
      <family val="2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178" fontId="3" fillId="0" borderId="12" xfId="48" applyNumberFormat="1" applyFont="1" applyFill="1" applyBorder="1" applyAlignment="1" applyProtection="1">
      <alignment vertical="center"/>
      <protection/>
    </xf>
    <xf numFmtId="179" fontId="3" fillId="0" borderId="12" xfId="48" applyNumberFormat="1" applyFont="1" applyFill="1" applyBorder="1" applyAlignment="1" applyProtection="1">
      <alignment vertical="center"/>
      <protection/>
    </xf>
    <xf numFmtId="179" fontId="3" fillId="0" borderId="10" xfId="48" applyNumberFormat="1" applyFont="1" applyFill="1" applyBorder="1" applyAlignment="1" applyProtection="1">
      <alignment vertical="center"/>
      <protection/>
    </xf>
    <xf numFmtId="178" fontId="3" fillId="0" borderId="13" xfId="48" applyNumberFormat="1" applyFont="1" applyFill="1" applyBorder="1" applyAlignment="1" applyProtection="1">
      <alignment vertical="center"/>
      <protection/>
    </xf>
    <xf numFmtId="179" fontId="3" fillId="0" borderId="13" xfId="48" applyNumberFormat="1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180" fontId="3" fillId="0" borderId="11" xfId="48" applyNumberFormat="1" applyFont="1" applyFill="1" applyBorder="1" applyAlignment="1" applyProtection="1">
      <alignment vertical="center"/>
      <protection/>
    </xf>
    <xf numFmtId="40" fontId="3" fillId="0" borderId="11" xfId="48" applyNumberFormat="1" applyFont="1" applyFill="1" applyBorder="1" applyAlignment="1" applyProtection="1">
      <alignment vertical="center"/>
      <protection/>
    </xf>
    <xf numFmtId="180" fontId="3" fillId="0" borderId="10" xfId="48" applyNumberFormat="1" applyFont="1" applyFill="1" applyBorder="1" applyAlignment="1" applyProtection="1">
      <alignment vertical="center"/>
      <protection/>
    </xf>
    <xf numFmtId="40" fontId="3" fillId="0" borderId="10" xfId="48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181" fontId="9" fillId="0" borderId="10" xfId="0" applyNumberFormat="1" applyFont="1" applyBorder="1" applyAlignment="1" applyProtection="1">
      <alignment horizontal="center" vertical="center"/>
      <protection locked="0"/>
    </xf>
    <xf numFmtId="182" fontId="11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7" fontId="0" fillId="0" borderId="10" xfId="0" applyNumberForma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4" fontId="5" fillId="35" borderId="10" xfId="0" applyNumberFormat="1" applyFont="1" applyFill="1" applyBorder="1" applyAlignment="1" applyProtection="1">
      <alignment horizontal="right" vertical="center"/>
      <protection/>
    </xf>
    <xf numFmtId="0" fontId="3" fillId="35" borderId="20" xfId="0" applyNumberFormat="1" applyFont="1" applyFill="1" applyBorder="1" applyAlignment="1" applyProtection="1">
      <alignment horizontal="right" vertical="center"/>
      <protection/>
    </xf>
    <xf numFmtId="38" fontId="2" fillId="36" borderId="11" xfId="0" applyNumberFormat="1" applyFont="1" applyFill="1" applyBorder="1" applyAlignment="1" applyProtection="1">
      <alignment vertical="center"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4" fontId="5" fillId="37" borderId="10" xfId="0" applyNumberFormat="1" applyFont="1" applyFill="1" applyBorder="1" applyAlignment="1" applyProtection="1">
      <alignment horizontal="right" vertical="center"/>
      <protection/>
    </xf>
    <xf numFmtId="0" fontId="3" fillId="37" borderId="20" xfId="0" applyNumberFormat="1" applyFont="1" applyFill="1" applyBorder="1" applyAlignment="1" applyProtection="1">
      <alignment horizontal="right" vertical="center"/>
      <protection/>
    </xf>
    <xf numFmtId="38" fontId="2" fillId="36" borderId="10" xfId="0" applyNumberFormat="1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177" fontId="0" fillId="0" borderId="11" xfId="0" applyNumberForma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4" fontId="7" fillId="35" borderId="12" xfId="0" applyNumberFormat="1" applyFont="1" applyFill="1" applyBorder="1" applyAlignment="1" applyProtection="1">
      <alignment horizontal="right" vertical="center"/>
      <protection/>
    </xf>
    <xf numFmtId="0" fontId="3" fillId="35" borderId="21" xfId="0" applyNumberFormat="1" applyFont="1" applyFill="1" applyBorder="1" applyAlignment="1" applyProtection="1">
      <alignment horizontal="right" vertical="center"/>
      <protection/>
    </xf>
    <xf numFmtId="0" fontId="6" fillId="37" borderId="14" xfId="0" applyFont="1" applyFill="1" applyBorder="1" applyAlignment="1" applyProtection="1">
      <alignment horizontal="center" vertical="center"/>
      <protection/>
    </xf>
    <xf numFmtId="4" fontId="7" fillId="37" borderId="22" xfId="0" applyNumberFormat="1" applyFont="1" applyFill="1" applyBorder="1" applyAlignment="1" applyProtection="1">
      <alignment horizontal="right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4" fontId="7" fillId="35" borderId="22" xfId="0" applyNumberFormat="1" applyFont="1" applyFill="1" applyBorder="1" applyAlignment="1" applyProtection="1">
      <alignment horizontal="right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4" fontId="7" fillId="37" borderId="13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83" fontId="12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1"/>
  <sheetViews>
    <sheetView showGridLines="0" tabSelected="1" zoomScalePageLayoutView="0" workbookViewId="0" topLeftCell="A7">
      <selection activeCell="B22" sqref="B22"/>
    </sheetView>
  </sheetViews>
  <sheetFormatPr defaultColWidth="9.00390625" defaultRowHeight="13.5"/>
  <cols>
    <col min="1" max="1" width="12.625" style="13" customWidth="1"/>
    <col min="2" max="2" width="12.00390625" style="13" customWidth="1"/>
    <col min="3" max="3" width="0" style="13" hidden="1" customWidth="1"/>
    <col min="4" max="4" width="12.75390625" style="13" customWidth="1"/>
    <col min="5" max="5" width="11.25390625" style="13" customWidth="1"/>
    <col min="6" max="6" width="12.375" style="13" customWidth="1"/>
    <col min="7" max="7" width="13.50390625" style="13" customWidth="1"/>
    <col min="8" max="9" width="11.125" style="13" customWidth="1"/>
    <col min="10" max="10" width="0" style="13" hidden="1" customWidth="1"/>
    <col min="11" max="11" width="12.625" style="13" customWidth="1"/>
    <col min="12" max="12" width="11.125" style="13" customWidth="1"/>
    <col min="13" max="16384" width="9.00390625" style="13" customWidth="1"/>
  </cols>
  <sheetData>
    <row r="1" spans="1:10" ht="13.5">
      <c r="A1" s="21"/>
      <c r="B1" s="21"/>
      <c r="C1" s="21"/>
      <c r="D1" s="21"/>
      <c r="E1" s="21"/>
      <c r="F1" s="21"/>
      <c r="G1" s="21"/>
      <c r="H1" s="21"/>
      <c r="I1" s="22"/>
      <c r="J1" s="22"/>
    </row>
    <row r="2" spans="1:14" ht="22.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14"/>
      <c r="L2" s="15"/>
      <c r="M2" s="16"/>
      <c r="N2" s="16"/>
    </row>
    <row r="3" spans="1:10" ht="15.75" customHeight="1">
      <c r="A3" s="24" t="s">
        <v>1</v>
      </c>
      <c r="B3" s="24" t="s">
        <v>2</v>
      </c>
      <c r="C3" s="25" t="s">
        <v>3</v>
      </c>
      <c r="D3" s="26"/>
      <c r="E3" s="27" t="s">
        <v>4</v>
      </c>
      <c r="F3" s="27"/>
      <c r="G3" s="27"/>
      <c r="H3" s="27"/>
      <c r="I3" s="27"/>
      <c r="J3" s="28" t="s">
        <v>5</v>
      </c>
    </row>
    <row r="4" spans="1:10" ht="18" customHeight="1">
      <c r="A4" s="24"/>
      <c r="B4" s="24"/>
      <c r="C4" s="25"/>
      <c r="D4" s="29" t="s">
        <v>6</v>
      </c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28"/>
    </row>
    <row r="5" spans="1:10" ht="18" customHeight="1">
      <c r="A5" s="31"/>
      <c r="B5" s="32" t="s">
        <v>12</v>
      </c>
      <c r="C5" s="33"/>
      <c r="D5" s="1"/>
      <c r="E5" s="34">
        <v>183.6</v>
      </c>
      <c r="F5" s="34">
        <v>205.2</v>
      </c>
      <c r="G5" s="35">
        <v>232.2</v>
      </c>
      <c r="H5" s="35">
        <v>253.8</v>
      </c>
      <c r="I5" s="35">
        <v>275.4</v>
      </c>
      <c r="J5" s="36"/>
    </row>
    <row r="6" spans="1:10" ht="19.5" customHeight="1">
      <c r="A6" s="37" t="s">
        <v>13</v>
      </c>
      <c r="B6" s="38">
        <v>2786.4</v>
      </c>
      <c r="C6" s="39">
        <f>IF(B20=13,B21,0)</f>
        <v>56</v>
      </c>
      <c r="D6" s="2"/>
      <c r="E6" s="3">
        <f>IF(AND(C6&gt;=21,C6&lt;=40),(C6-20)*E5,"")</f>
      </c>
      <c r="F6" s="3">
        <f>IF(AND(C6&gt;=41,C6&lt;=60),(C6-40)*F5+3672,"")</f>
        <v>6955.2</v>
      </c>
      <c r="G6" s="4">
        <f>IF(AND(C6&gt;=61,C6&lt;=120),(C6-60)*G5+7776,"")</f>
      </c>
      <c r="H6" s="5">
        <f>IF(AND(C6&gt;=121,C6&lt;=220),(C6-120)*H5+21708,"")</f>
      </c>
      <c r="I6" s="4">
        <f>IF(C6&gt;=221,(C6-220)*I5+47088,"")</f>
      </c>
      <c r="J6" s="40">
        <f>IF(C6=0,"",SUM(D6:I6)+B6)</f>
        <v>9741.6</v>
      </c>
    </row>
    <row r="7" spans="1:10" ht="19.5" customHeight="1">
      <c r="A7" s="41" t="s">
        <v>14</v>
      </c>
      <c r="B7" s="42">
        <v>6847.2</v>
      </c>
      <c r="C7" s="43">
        <f>IF(B20=20,B21,0)</f>
        <v>0</v>
      </c>
      <c r="D7" s="1"/>
      <c r="E7" s="6">
        <f>IF(AND(C7&gt;=21,C7&lt;=40),(C7-20)*E5,"")</f>
      </c>
      <c r="F7" s="6">
        <f>IF(AND(C7&gt;=41,C7&lt;=60),(C7-40)*F5+3672,"")</f>
      </c>
      <c r="G7" s="7">
        <f>IF(AND(C7&gt;=61,C7&lt;=120),(C7-60)*G5+7776,"")</f>
      </c>
      <c r="H7" s="4">
        <f>IF(AND(C7&gt;=121,C7&lt;=220),(C7-120)*H5+21708,"")</f>
      </c>
      <c r="I7" s="7">
        <f>IF(C7&gt;=221,(C7-220)*I5+47088,"")</f>
      </c>
      <c r="J7" s="44">
        <f>IF(C7=0,"",SUM(D7:I7)+B7)</f>
      </c>
    </row>
    <row r="8" spans="1:10" ht="19.5" customHeight="1">
      <c r="A8" s="45"/>
      <c r="B8" s="46"/>
      <c r="C8" s="47" t="s">
        <v>3</v>
      </c>
      <c r="D8" s="48" t="s">
        <v>6</v>
      </c>
      <c r="E8" s="49" t="s">
        <v>7</v>
      </c>
      <c r="F8" s="49" t="s">
        <v>15</v>
      </c>
      <c r="G8" s="49" t="s">
        <v>16</v>
      </c>
      <c r="H8" s="49" t="s">
        <v>17</v>
      </c>
      <c r="I8" s="8"/>
      <c r="J8" s="50" t="s">
        <v>5</v>
      </c>
    </row>
    <row r="9" spans="1:10" ht="19.5" customHeight="1">
      <c r="A9" s="51"/>
      <c r="B9" s="32" t="s">
        <v>12</v>
      </c>
      <c r="C9" s="33"/>
      <c r="D9" s="52">
        <f>E5</f>
        <v>183.6</v>
      </c>
      <c r="E9" s="52">
        <f>F5</f>
        <v>205.2</v>
      </c>
      <c r="F9" s="53">
        <f>G5</f>
        <v>232.2</v>
      </c>
      <c r="G9" s="53">
        <f>H5</f>
        <v>253.8</v>
      </c>
      <c r="H9" s="53">
        <f>I5</f>
        <v>275.4</v>
      </c>
      <c r="I9" s="2"/>
      <c r="J9" s="54"/>
    </row>
    <row r="10" spans="1:10" ht="19.5" customHeight="1">
      <c r="A10" s="55" t="s">
        <v>18</v>
      </c>
      <c r="B10" s="56">
        <v>10670.4</v>
      </c>
      <c r="C10" s="57">
        <f>IF(B20=25,B21,0)</f>
        <v>0</v>
      </c>
      <c r="D10" s="9">
        <f>IF(AND(C10&gt;0,C10&lt;=20),C10*D9,"")</f>
      </c>
      <c r="E10" s="9">
        <f>IF(AND(C10&gt;=21,C10&lt;=40),(C10-20)*E9+D9*20,"")</f>
      </c>
      <c r="F10" s="10">
        <f>IF(AND(C10&gt;=41,C10&lt;=100),(C10-40)*F9+7776,"")</f>
      </c>
      <c r="G10" s="10">
        <f>IF(AND(C10&gt;=101,C10&lt;=200),(C10-100)*G9+21708,"")</f>
      </c>
      <c r="H10" s="10">
        <f>IF(C10&gt;=201,(C10-200)*H9+47088,"")</f>
      </c>
      <c r="I10" s="2"/>
      <c r="J10" s="40">
        <f aca="true" t="shared" si="0" ref="J10:J17">IF(C10=0,"",SUM(D10:I10)+B10)</f>
      </c>
    </row>
    <row r="11" spans="1:10" ht="19.5" customHeight="1">
      <c r="A11" s="58" t="s">
        <v>19</v>
      </c>
      <c r="B11" s="59">
        <v>15249.6</v>
      </c>
      <c r="C11" s="43">
        <f>IF(B20=30,B21,0)</f>
        <v>0</v>
      </c>
      <c r="D11" s="11">
        <f>IF(AND(C11&gt;0,C11&lt;=20),C11*D9,"")</f>
      </c>
      <c r="E11" s="9">
        <f>IF(AND(C11&gt;=21,C11&lt;=40),(C11-20)*E9+D9*20,"")</f>
      </c>
      <c r="F11" s="10">
        <f>IF(AND(C11&gt;=41,C11&lt;=100),(C11-40)*F9+7776,"")</f>
      </c>
      <c r="G11" s="10">
        <f>IF(AND(C11&gt;=101,C11&lt;=200),(C11-100)*G9+21708,"")</f>
      </c>
      <c r="H11" s="10">
        <f>IF(C11&gt;=201,(C11-200)*H9+47088,"")</f>
      </c>
      <c r="I11" s="1"/>
      <c r="J11" s="44">
        <f t="shared" si="0"/>
      </c>
    </row>
    <row r="12" spans="1:10" ht="19.5" customHeight="1">
      <c r="A12" s="60" t="s">
        <v>20</v>
      </c>
      <c r="B12" s="61">
        <v>27950.4</v>
      </c>
      <c r="C12" s="39">
        <f>IF(B20=40,B21,0)</f>
        <v>0</v>
      </c>
      <c r="D12" s="11">
        <f>IF(AND(C12&gt;0,C12&lt;=20),C12*D9,"")</f>
      </c>
      <c r="E12" s="9">
        <f>IF(AND(C12&gt;=21,C12&lt;=40),(C12-20)*E9+D9*20,"")</f>
      </c>
      <c r="F12" s="10">
        <f>IF(AND(C12&gt;=41,C12&lt;=100),(C12-40)*F9+7776,"")</f>
      </c>
      <c r="G12" s="10">
        <f>IF(AND(C12&gt;=101,C12&lt;=200),(C12-100)*G9+21708,"")</f>
      </c>
      <c r="H12" s="10">
        <f>IF(C12&gt;=201,(C12-200)*H9+47088,"")</f>
      </c>
      <c r="I12" s="1"/>
      <c r="J12" s="44">
        <f t="shared" si="0"/>
      </c>
    </row>
    <row r="13" spans="1:10" ht="19.5" customHeight="1">
      <c r="A13" s="58" t="s">
        <v>21</v>
      </c>
      <c r="B13" s="59">
        <v>43200</v>
      </c>
      <c r="C13" s="43">
        <f>IF(B20=50,B21,0)</f>
        <v>0</v>
      </c>
      <c r="D13" s="11">
        <f>IF(AND(C13&gt;0,C13&lt;=20),C13*D9,"")</f>
      </c>
      <c r="E13" s="9">
        <f>IF(AND(C13&gt;=21,C13&lt;=40),(C13-20)*E9+D9*20,"")</f>
      </c>
      <c r="F13" s="10">
        <f>IF(AND(C13&gt;=41,C13&lt;=100),(C13-40)*F9+7776,"")</f>
      </c>
      <c r="G13" s="10">
        <f>IF(AND(C13&gt;=101,C13&lt;=200),(C13-100)*G9+21708,"")</f>
      </c>
      <c r="H13" s="10">
        <f>IF(C13&gt;=201,(C13-200)*H9+47088,"")</f>
      </c>
      <c r="I13" s="1"/>
      <c r="J13" s="44">
        <f t="shared" si="0"/>
      </c>
    </row>
    <row r="14" spans="1:10" ht="19.5" customHeight="1">
      <c r="A14" s="60" t="s">
        <v>22</v>
      </c>
      <c r="B14" s="61">
        <v>96595.2</v>
      </c>
      <c r="C14" s="39">
        <f>IF(B20=75,B21,0)</f>
        <v>0</v>
      </c>
      <c r="D14" s="11">
        <f>IF(AND(C14&gt;0,C14&lt;=20),C14*D9,"")</f>
      </c>
      <c r="E14" s="9">
        <f>IF(AND(C14&gt;=21,C14&lt;=40),(C14-20)*E9+D9*20,"")</f>
      </c>
      <c r="F14" s="10">
        <f>IF(AND(C14&gt;=41,C14&lt;=100),(C14-40)*F9+7776,"")</f>
      </c>
      <c r="G14" s="10">
        <f>IF(AND(C14&gt;=101,C14&lt;=200),(C14-100)*G9+21708,"")</f>
      </c>
      <c r="H14" s="10">
        <f>IF(C14&gt;=201,(C14-200)*H9+47088,"")</f>
      </c>
      <c r="I14" s="1"/>
      <c r="J14" s="44">
        <f t="shared" si="0"/>
      </c>
    </row>
    <row r="15" spans="1:10" ht="19.5" customHeight="1">
      <c r="A15" s="58" t="s">
        <v>23</v>
      </c>
      <c r="B15" s="59">
        <v>170316</v>
      </c>
      <c r="C15" s="43">
        <f>IF(B20=100,B21,0)</f>
        <v>0</v>
      </c>
      <c r="D15" s="11">
        <f>IF(AND(C15&gt;0,C15&lt;=20),C15*D9,"")</f>
      </c>
      <c r="E15" s="9">
        <f>IF(AND(C15&gt;=21,C15&lt;=40),(C15-20)*E9+D9*20,"")</f>
      </c>
      <c r="F15" s="10">
        <f>IF(AND(C15&gt;=41,C15&lt;=100),(C15-40)*F9+7776,"")</f>
      </c>
      <c r="G15" s="10">
        <f>IF(AND(C15&gt;=101,C15&lt;=200),(C15-100)*G9+21708,"")</f>
      </c>
      <c r="H15" s="10">
        <f>IF(C15&gt;=201,(C15-200)*H9+47088,"")</f>
      </c>
      <c r="I15" s="1"/>
      <c r="J15" s="44">
        <f t="shared" si="0"/>
      </c>
    </row>
    <row r="16" spans="1:11" ht="19.5" customHeight="1">
      <c r="A16" s="60" t="s">
        <v>24</v>
      </c>
      <c r="B16" s="61">
        <v>386424</v>
      </c>
      <c r="C16" s="39">
        <f>IF(B20=150,B21,0)</f>
        <v>0</v>
      </c>
      <c r="D16" s="11">
        <f>IF(AND(C16&gt;0,C16&lt;=20),C16*D9,"")</f>
      </c>
      <c r="E16" s="9">
        <f>IF(AND(C16&gt;=21,C16&lt;=40),(C16-20)*E9+D9*20,"")</f>
      </c>
      <c r="F16" s="10">
        <f>IF(AND(C16&gt;=41,C16&lt;=100),(C16-40)*F9+7776,"")</f>
      </c>
      <c r="G16" s="10">
        <f>IF(AND(C16&gt;=101,C16&lt;=200),(C16-100)*G9+21708,"")</f>
      </c>
      <c r="H16" s="10">
        <f>IF(C16&gt;=201,(C16-200)*H9+47088,"")</f>
      </c>
      <c r="I16" s="1"/>
      <c r="J16" s="44">
        <f t="shared" si="0"/>
      </c>
      <c r="K16" s="17"/>
    </row>
    <row r="17" spans="1:11" ht="19.5" customHeight="1">
      <c r="A17" s="62" t="s">
        <v>25</v>
      </c>
      <c r="B17" s="63">
        <v>676252.8</v>
      </c>
      <c r="C17" s="43">
        <f>IF(B20=200,B21,0)</f>
        <v>0</v>
      </c>
      <c r="D17" s="11">
        <f>IF(AND(C17&gt;0,C17&lt;=20),C17*D9,"")</f>
      </c>
      <c r="E17" s="11">
        <f>IF(AND(C17&gt;=21,C17&lt;=40),(C17-20)*E9+D9*20,"")</f>
      </c>
      <c r="F17" s="12">
        <f>IF(AND(C17&gt;=41,C17&lt;=100),(C17-40)*F9+7776,"")</f>
      </c>
      <c r="G17" s="12">
        <f>IF(AND(C17&gt;=101,C17&lt;=200),(C17-100)*G9+21708,"")</f>
      </c>
      <c r="H17" s="12">
        <f>IF(C17&gt;=201,(C17-200)*H9+47088,"")</f>
      </c>
      <c r="I17" s="1"/>
      <c r="J17" s="44">
        <f t="shared" si="0"/>
      </c>
      <c r="K17" s="17"/>
    </row>
    <row r="18" spans="1:10" ht="13.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3.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9" ht="32.25" customHeight="1">
      <c r="A20" s="18" t="s">
        <v>26</v>
      </c>
      <c r="B20" s="19">
        <v>13</v>
      </c>
      <c r="C20" s="19"/>
      <c r="D20" s="19"/>
      <c r="E20" s="66" t="s">
        <v>27</v>
      </c>
      <c r="F20" s="21"/>
      <c r="G20" s="21"/>
      <c r="H20" s="64" t="s">
        <v>28</v>
      </c>
      <c r="I20" s="64"/>
    </row>
    <row r="21" spans="1:9" ht="38.25" customHeight="1">
      <c r="A21" s="18" t="s">
        <v>29</v>
      </c>
      <c r="B21" s="20">
        <v>56</v>
      </c>
      <c r="C21" s="20"/>
      <c r="D21" s="20"/>
      <c r="E21" s="66" t="s">
        <v>30</v>
      </c>
      <c r="F21" s="21"/>
      <c r="G21" s="21"/>
      <c r="H21" s="65">
        <f>INT(SUM(J6:J17))</f>
        <v>9741</v>
      </c>
      <c r="I21" s="65"/>
    </row>
    <row r="23" ht="24.75" customHeight="1"/>
  </sheetData>
  <sheetProtection sheet="1" selectLockedCells="1"/>
  <mergeCells count="10">
    <mergeCell ref="B20:D20"/>
    <mergeCell ref="H20:I20"/>
    <mergeCell ref="B21:D21"/>
    <mergeCell ref="H21:I21"/>
    <mergeCell ref="A2:J2"/>
    <mergeCell ref="A3:A4"/>
    <mergeCell ref="B3:B4"/>
    <mergeCell ref="C3:C4"/>
    <mergeCell ref="E3:I3"/>
    <mergeCell ref="J3:J4"/>
  </mergeCells>
  <dataValidations count="2">
    <dataValidation type="whole" allowBlank="1" showInputMessage="1" showErrorMessage="1" prompt="水量を入力してください" sqref="B21:D21">
      <formula1>0</formula1>
      <formula2>99999</formula2>
    </dataValidation>
    <dataValidation type="list" allowBlank="1" showInputMessage="1" showErrorMessage="1" prompt="口径を選択してください" sqref="B20:D20">
      <formula1>"13,20,25,30,40,50,75,100,150,200"</formula1>
      <formula2>0</formula2>
    </dataValidation>
  </dataValidations>
  <printOptions horizontalCentered="1"/>
  <pageMargins left="0.7083333333333334" right="0.7083333333333334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服部　澄子</dc:creator>
  <cp:keywords/>
  <dc:description/>
  <cp:lastModifiedBy>10652</cp:lastModifiedBy>
  <dcterms:created xsi:type="dcterms:W3CDTF">2014-07-24T02:07:05Z</dcterms:created>
  <dcterms:modified xsi:type="dcterms:W3CDTF">2014-07-24T04:22:08Z</dcterms:modified>
  <cp:category/>
  <cp:version/>
  <cp:contentType/>
  <cp:contentStatus/>
</cp:coreProperties>
</file>