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0916\Desktop\"/>
    </mc:Choice>
  </mc:AlternateContent>
  <bookViews>
    <workbookView xWindow="0" yWindow="0" windowWidth="16380" windowHeight="8190"/>
  </bookViews>
  <sheets>
    <sheet name="2カ月 " sheetId="1" r:id="rId1"/>
  </sheets>
  <definedNames>
    <definedName name="_xlnm.Print_Area" localSheetId="0">'2カ月 '!$A$1:$K$21</definedName>
  </definedNames>
  <calcPr calcId="162913"/>
</workbook>
</file>

<file path=xl/calcChain.xml><?xml version="1.0" encoding="utf-8"?>
<calcChain xmlns="http://schemas.openxmlformats.org/spreadsheetml/2006/main">
  <c r="G12" i="1" l="1"/>
  <c r="C6" i="1"/>
  <c r="I6" i="1"/>
  <c r="C7" i="1"/>
  <c r="I7" i="1"/>
  <c r="D9" i="1"/>
  <c r="E9" i="1"/>
  <c r="F9" i="1"/>
  <c r="G9" i="1"/>
  <c r="H9" i="1"/>
  <c r="C10" i="1"/>
  <c r="F10" i="1"/>
  <c r="C11" i="1"/>
  <c r="D11" i="1"/>
  <c r="C12" i="1"/>
  <c r="D12" i="1"/>
  <c r="C13" i="1"/>
  <c r="F13" i="1"/>
  <c r="C14" i="1"/>
  <c r="G14" i="1"/>
  <c r="C15" i="1"/>
  <c r="G15" i="1"/>
  <c r="C16" i="1"/>
  <c r="D16" i="1"/>
  <c r="C17" i="1"/>
  <c r="D17" i="1"/>
  <c r="H13" i="1"/>
  <c r="H11" i="1"/>
  <c r="H15" i="1"/>
  <c r="H12" i="1"/>
  <c r="H16" i="1"/>
  <c r="H17" i="1"/>
  <c r="J11" i="1"/>
  <c r="H14" i="1"/>
  <c r="F14" i="1"/>
  <c r="F16" i="1"/>
  <c r="G16" i="1"/>
  <c r="G10" i="1"/>
  <c r="H10" i="1"/>
  <c r="F15" i="1"/>
  <c r="G11" i="1"/>
  <c r="F11" i="1"/>
  <c r="F12" i="1"/>
  <c r="F17" i="1"/>
  <c r="G13" i="1"/>
  <c r="G17" i="1"/>
  <c r="D10" i="1"/>
  <c r="F6" i="1"/>
  <c r="F7" i="1"/>
  <c r="H6" i="1"/>
  <c r="H7" i="1"/>
  <c r="G6" i="1"/>
  <c r="G7" i="1"/>
  <c r="E10" i="1"/>
  <c r="E16" i="1"/>
  <c r="D15" i="1"/>
  <c r="D13" i="1"/>
  <c r="J13" i="1"/>
  <c r="E13" i="1"/>
  <c r="J17" i="1"/>
  <c r="J14" i="1"/>
  <c r="E17" i="1"/>
  <c r="E14" i="1"/>
  <c r="J15" i="1"/>
  <c r="E7" i="1"/>
  <c r="J7" i="1"/>
  <c r="E15" i="1"/>
  <c r="D14" i="1"/>
  <c r="E6" i="1"/>
  <c r="J16" i="1"/>
  <c r="E11" i="1"/>
  <c r="E12" i="1"/>
  <c r="J12" i="1"/>
  <c r="J10" i="1"/>
  <c r="J6" i="1"/>
  <c r="H21" i="1"/>
</calcChain>
</file>

<file path=xl/sharedStrings.xml><?xml version="1.0" encoding="utf-8"?>
<sst xmlns="http://schemas.openxmlformats.org/spreadsheetml/2006/main" count="39" uniqueCount="35">
  <si>
    <t>甲賀市水道料金　自動計算表</t>
  </si>
  <si>
    <t>口　径</t>
  </si>
  <si>
    <t>基本料金</t>
  </si>
  <si>
    <t>使用量</t>
  </si>
  <si>
    <t>超　過　料　金</t>
  </si>
  <si>
    <t>合計料金（税込）</t>
  </si>
  <si>
    <r>
      <t>1～20　ｍ</t>
    </r>
    <r>
      <rPr>
        <vertAlign val="superscript"/>
        <sz val="10"/>
        <rFont val="ＭＳ Ｐゴシック"/>
        <family val="3"/>
        <charset val="128"/>
      </rPr>
      <t>３</t>
    </r>
  </si>
  <si>
    <r>
      <t>21～40　ｍ</t>
    </r>
    <r>
      <rPr>
        <vertAlign val="superscript"/>
        <sz val="10"/>
        <rFont val="ＭＳ Ｐゴシック"/>
        <family val="3"/>
        <charset val="128"/>
      </rPr>
      <t>３</t>
    </r>
  </si>
  <si>
    <r>
      <t>41～60　ｍ</t>
    </r>
    <r>
      <rPr>
        <vertAlign val="superscript"/>
        <sz val="10"/>
        <rFont val="ＭＳ Ｐゴシック"/>
        <family val="3"/>
        <charset val="128"/>
      </rPr>
      <t>３</t>
    </r>
  </si>
  <si>
    <r>
      <t>61～120　ｍ</t>
    </r>
    <r>
      <rPr>
        <vertAlign val="superscript"/>
        <sz val="10"/>
        <rFont val="ＭＳ Ｐゴシック"/>
        <family val="3"/>
        <charset val="128"/>
      </rPr>
      <t>３</t>
    </r>
  </si>
  <si>
    <r>
      <t>121～220ｍ</t>
    </r>
    <r>
      <rPr>
        <vertAlign val="superscript"/>
        <sz val="10"/>
        <rFont val="ＭＳ Ｐゴシック"/>
        <family val="3"/>
        <charset val="128"/>
      </rPr>
      <t>３</t>
    </r>
  </si>
  <si>
    <t>221ｍ3～　</t>
  </si>
  <si>
    <t>単価（円）</t>
  </si>
  <si>
    <t>13mm</t>
  </si>
  <si>
    <t>20mm</t>
  </si>
  <si>
    <r>
      <t>41～100　ｍ</t>
    </r>
    <r>
      <rPr>
        <vertAlign val="superscript"/>
        <sz val="10"/>
        <rFont val="ＭＳ Ｐゴシック"/>
        <family val="3"/>
        <charset val="128"/>
      </rPr>
      <t>３</t>
    </r>
  </si>
  <si>
    <r>
      <t>101～200　ｍ</t>
    </r>
    <r>
      <rPr>
        <vertAlign val="superscript"/>
        <sz val="10"/>
        <rFont val="ＭＳ Ｐゴシック"/>
        <family val="3"/>
        <charset val="128"/>
      </rPr>
      <t>３</t>
    </r>
  </si>
  <si>
    <t>201ｍ3～　</t>
  </si>
  <si>
    <t>25mm</t>
  </si>
  <si>
    <t>30mm</t>
  </si>
  <si>
    <t>40mm</t>
  </si>
  <si>
    <t>50mm</t>
  </si>
  <si>
    <t>75mm</t>
  </si>
  <si>
    <t>100mm</t>
  </si>
  <si>
    <t>150mm</t>
  </si>
  <si>
    <t>200mm</t>
  </si>
  <si>
    <t>口径選択</t>
  </si>
  <si>
    <t>←選択する</t>
  </si>
  <si>
    <t>合計料金(税込）</t>
  </si>
  <si>
    <t>水量入力</t>
  </si>
  <si>
    <t>←水量を入力</t>
  </si>
  <si>
    <t>基本料金のみ</t>
    <rPh sb="0" eb="2">
      <t>キホン</t>
    </rPh>
    <rPh sb="2" eb="4">
      <t>リョウキン</t>
    </rPh>
    <phoneticPr fontId="13"/>
  </si>
  <si>
    <r>
      <t>0～20　ｍ</t>
    </r>
    <r>
      <rPr>
        <vertAlign val="superscript"/>
        <sz val="10"/>
        <rFont val="ＭＳ Ｐゴシック"/>
        <family val="3"/>
        <charset val="128"/>
      </rPr>
      <t>３</t>
    </r>
    <phoneticPr fontId="13"/>
  </si>
  <si>
    <t>R1.12月調定～</t>
    <phoneticPr fontId="13"/>
  </si>
  <si>
    <t>（水量が0㎥の場合は基本料金となります。）</t>
    <rPh sb="1" eb="3">
      <t>スイリョウ</t>
    </rPh>
    <rPh sb="7" eb="9">
      <t>バアイ</t>
    </rPh>
    <rPh sb="10" eb="12">
      <t>キホン</t>
    </rPh>
    <rPh sb="12" eb="14">
      <t>リョウキン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</si>
</sst>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@#.#"/>
    <numFmt numFmtId="177" formatCode="\@#.##"/>
    <numFmt numFmtId="178" formatCode="#,##0.0_);[Red]\(#,##0.0\)"/>
    <numFmt numFmtId="179" formatCode="#,##0.00_);[Red]\(#,##0.00\)"/>
    <numFmt numFmtId="180" formatCode="#,##0.0;[Red]\-#,##0.0"/>
    <numFmt numFmtId="181" formatCode="#&quot;mm&quot;"/>
    <numFmt numFmtId="182" formatCode="#,###&quot;㎥&quot;"/>
    <numFmt numFmtId="183" formatCode="#,###&quot;円&quot;"/>
  </numFmts>
  <fonts count="15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sz val="16"/>
      <color indexed="13"/>
      <name val="ＭＳ Ｐゴシック"/>
      <family val="3"/>
      <charset val="128"/>
    </font>
    <font>
      <sz val="24"/>
      <name val="Arial"/>
      <family val="2"/>
    </font>
    <font>
      <sz val="12"/>
      <name val="ＭＳ Ｐゴシック"/>
      <family val="3"/>
      <charset val="128"/>
    </font>
    <font>
      <sz val="26"/>
      <name val="Arial"/>
      <family val="2"/>
    </font>
    <font>
      <sz val="18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15"/>
        <bgColor indexed="35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</borders>
  <cellStyleXfs count="2">
    <xf numFmtId="0" fontId="0" fillId="0" borderId="0">
      <alignment vertical="center"/>
    </xf>
    <xf numFmtId="38" fontId="12" fillId="0" borderId="0" applyFill="0" applyBorder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6" xfId="0" applyFont="1" applyFill="1" applyBorder="1" applyProtection="1">
      <alignment vertical="center"/>
    </xf>
    <xf numFmtId="176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right" vertical="center"/>
    </xf>
    <xf numFmtId="0" fontId="2" fillId="3" borderId="7" xfId="0" applyNumberFormat="1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Protection="1">
      <alignment vertical="center"/>
    </xf>
    <xf numFmtId="178" fontId="2" fillId="0" borderId="9" xfId="1" applyNumberFormat="1" applyFont="1" applyFill="1" applyBorder="1" applyAlignment="1" applyProtection="1">
      <alignment vertical="center"/>
    </xf>
    <xf numFmtId="179" fontId="2" fillId="0" borderId="9" xfId="1" applyNumberFormat="1" applyFont="1" applyFill="1" applyBorder="1" applyAlignment="1" applyProtection="1">
      <alignment vertical="center"/>
    </xf>
    <xf numFmtId="179" fontId="2" fillId="0" borderId="6" xfId="1" applyNumberFormat="1" applyFont="1" applyFill="1" applyBorder="1" applyAlignment="1" applyProtection="1">
      <alignment vertical="center"/>
    </xf>
    <xf numFmtId="38" fontId="1" fillId="4" borderId="8" xfId="0" applyNumberFormat="1" applyFont="1" applyFill="1" applyBorder="1" applyProtection="1">
      <alignment vertical="center"/>
      <protection hidden="1"/>
    </xf>
    <xf numFmtId="0" fontId="1" fillId="5" borderId="6" xfId="0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right" vertical="center"/>
    </xf>
    <xf numFmtId="0" fontId="2" fillId="5" borderId="7" xfId="0" applyNumberFormat="1" applyFont="1" applyFill="1" applyBorder="1" applyAlignment="1" applyProtection="1">
      <alignment horizontal="right" vertical="center"/>
      <protection locked="0"/>
    </xf>
    <xf numFmtId="178" fontId="2" fillId="0" borderId="10" xfId="1" applyNumberFormat="1" applyFont="1" applyFill="1" applyBorder="1" applyAlignment="1" applyProtection="1">
      <alignment vertical="center"/>
    </xf>
    <xf numFmtId="179" fontId="2" fillId="0" borderId="10" xfId="1" applyNumberFormat="1" applyFont="1" applyFill="1" applyBorder="1" applyAlignment="1" applyProtection="1">
      <alignment vertical="center"/>
    </xf>
    <xf numFmtId="38" fontId="1" fillId="4" borderId="6" xfId="0" applyNumberFormat="1" applyFont="1" applyFill="1" applyBorder="1" applyProtection="1">
      <alignment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0" fontId="2" fillId="2" borderId="2" xfId="0" applyFont="1" applyFill="1" applyBorder="1" applyProtection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right" vertical="center"/>
    </xf>
    <xf numFmtId="0" fontId="2" fillId="3" borderId="12" xfId="0" applyNumberFormat="1" applyFont="1" applyFill="1" applyBorder="1" applyAlignment="1" applyProtection="1">
      <alignment horizontal="right" vertical="center"/>
      <protection locked="0"/>
    </xf>
    <xf numFmtId="180" fontId="2" fillId="0" borderId="8" xfId="1" applyNumberFormat="1" applyFont="1" applyFill="1" applyBorder="1" applyAlignment="1" applyProtection="1">
      <alignment vertical="center"/>
    </xf>
    <xf numFmtId="40" fontId="2" fillId="0" borderId="8" xfId="1" applyNumberFormat="1" applyFont="1" applyFill="1" applyBorder="1" applyAlignment="1" applyProtection="1">
      <alignment vertical="center"/>
    </xf>
    <xf numFmtId="0" fontId="5" fillId="5" borderId="2" xfId="0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right" vertical="center"/>
    </xf>
    <xf numFmtId="180" fontId="2" fillId="0" borderId="6" xfId="1" applyNumberFormat="1" applyFont="1" applyFill="1" applyBorder="1" applyAlignment="1" applyProtection="1">
      <alignment vertical="center"/>
    </xf>
    <xf numFmtId="0" fontId="5" fillId="3" borderId="2" xfId="0" applyFont="1" applyFill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/>
    </xf>
    <xf numFmtId="0" fontId="2" fillId="5" borderId="6" xfId="0" applyFont="1" applyFill="1" applyBorder="1" applyAlignment="1">
      <alignment horizontal="center" vertical="center"/>
    </xf>
    <xf numFmtId="4" fontId="6" fillId="5" borderId="10" xfId="0" applyNumberFormat="1" applyFont="1" applyFill="1" applyBorder="1" applyAlignment="1">
      <alignment horizontal="right" vertical="center"/>
    </xf>
    <xf numFmtId="40" fontId="2" fillId="0" borderId="6" xfId="1" applyNumberFormat="1" applyFont="1" applyFill="1" applyBorder="1" applyAlignment="1" applyProtection="1">
      <alignment vertical="center"/>
    </xf>
    <xf numFmtId="0" fontId="7" fillId="6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" fillId="2" borderId="14" xfId="0" applyFont="1" applyFill="1" applyBorder="1" applyProtection="1">
      <alignment vertical="center"/>
    </xf>
    <xf numFmtId="0" fontId="14" fillId="2" borderId="6" xfId="0" applyFont="1" applyFill="1" applyBorder="1" applyProtection="1">
      <alignment vertical="center"/>
    </xf>
    <xf numFmtId="0" fontId="1" fillId="0" borderId="6" xfId="0" applyFont="1" applyBorder="1" applyAlignment="1">
      <alignment horizontal="center" vertical="center"/>
    </xf>
    <xf numFmtId="183" fontId="11" fillId="0" borderId="6" xfId="0" applyNumberFormat="1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81" fontId="8" fillId="0" borderId="6" xfId="0" applyNumberFormat="1" applyFont="1" applyBorder="1" applyAlignment="1" applyProtection="1">
      <alignment horizontal="center" vertical="center"/>
      <protection locked="0"/>
    </xf>
    <xf numFmtId="182" fontId="10" fillId="0" borderId="6" xfId="0" applyNumberFormat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3"/>
  <sheetViews>
    <sheetView showGridLines="0" tabSelected="1" workbookViewId="0">
      <pane ySplit="1" activePane="bottomLeft"/>
      <selection activeCell="I6" sqref="I6"/>
      <selection pane="bottomLeft" activeCell="B20" sqref="B20:D20"/>
    </sheetView>
  </sheetViews>
  <sheetFormatPr defaultRowHeight="13.5" x14ac:dyDescent="0.15"/>
  <cols>
    <col min="1" max="1" width="12.625" customWidth="1"/>
    <col min="2" max="2" width="12" customWidth="1"/>
    <col min="3" max="3" width="0" hidden="1" customWidth="1"/>
    <col min="4" max="4" width="12.75" customWidth="1"/>
    <col min="5" max="5" width="11.25" customWidth="1"/>
    <col min="6" max="6" width="12.375" customWidth="1"/>
    <col min="7" max="7" width="13.5" customWidth="1"/>
    <col min="8" max="9" width="11.125" customWidth="1"/>
    <col min="10" max="10" width="0" hidden="1" customWidth="1"/>
    <col min="11" max="11" width="12.625" customWidth="1"/>
    <col min="12" max="12" width="11.125" customWidth="1"/>
  </cols>
  <sheetData>
    <row r="1" spans="1:14" x14ac:dyDescent="0.15">
      <c r="I1" s="1" t="s">
        <v>33</v>
      </c>
      <c r="J1" s="1"/>
    </row>
    <row r="2" spans="1:14" ht="22.5" customHeight="1" x14ac:dyDescent="0.15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2"/>
      <c r="L2" s="3"/>
      <c r="M2" s="4"/>
      <c r="N2" s="4"/>
    </row>
    <row r="3" spans="1:14" ht="15.95" customHeight="1" x14ac:dyDescent="0.15">
      <c r="A3" s="61" t="s">
        <v>1</v>
      </c>
      <c r="B3" s="61" t="s">
        <v>2</v>
      </c>
      <c r="C3" s="62" t="s">
        <v>3</v>
      </c>
      <c r="D3" s="6"/>
      <c r="E3" s="63" t="s">
        <v>4</v>
      </c>
      <c r="F3" s="63"/>
      <c r="G3" s="63"/>
      <c r="H3" s="63"/>
      <c r="I3" s="63"/>
      <c r="J3" s="64" t="s">
        <v>5</v>
      </c>
    </row>
    <row r="4" spans="1:14" ht="18" customHeight="1" x14ac:dyDescent="0.15">
      <c r="A4" s="61"/>
      <c r="B4" s="61"/>
      <c r="C4" s="62"/>
      <c r="D4" s="7" t="s">
        <v>32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64"/>
    </row>
    <row r="5" spans="1:14" ht="18" customHeight="1" x14ac:dyDescent="0.15">
      <c r="A5" s="9"/>
      <c r="B5" s="10" t="s">
        <v>12</v>
      </c>
      <c r="C5" s="11"/>
      <c r="D5" s="57" t="s">
        <v>31</v>
      </c>
      <c r="E5" s="13">
        <v>187</v>
      </c>
      <c r="F5" s="13">
        <v>209</v>
      </c>
      <c r="G5" s="14">
        <v>236.5</v>
      </c>
      <c r="H5" s="14">
        <v>258.5</v>
      </c>
      <c r="I5" s="14">
        <v>280.5</v>
      </c>
      <c r="J5" s="15"/>
    </row>
    <row r="6" spans="1:14" ht="20.100000000000001" customHeight="1" x14ac:dyDescent="0.15">
      <c r="A6" s="16" t="s">
        <v>13</v>
      </c>
      <c r="B6" s="17">
        <v>2838</v>
      </c>
      <c r="C6" s="18">
        <f>IF(B20=13,B21,0)</f>
        <v>0</v>
      </c>
      <c r="D6" s="56"/>
      <c r="E6" s="20" t="str">
        <f>IF(AND(C6&gt;=21,C6&lt;=40),(C6-20)*E5,"")</f>
        <v/>
      </c>
      <c r="F6" s="20" t="str">
        <f>IF(AND(C6&gt;=41,C6&lt;=60),(C6-40)*F5+3740,"")</f>
        <v/>
      </c>
      <c r="G6" s="21" t="str">
        <f>IF(AND(C6&gt;=61,C6&lt;=120),(C6-60)*G5+7920,"")</f>
        <v/>
      </c>
      <c r="H6" s="22" t="str">
        <f>IF(AND(C6&gt;=121,C6&lt;=220),(C6-120)*H5+22110,"")</f>
        <v/>
      </c>
      <c r="I6" s="21" t="str">
        <f>IF(C6&gt;=221,(C6-220)*I5+47960,"")</f>
        <v/>
      </c>
      <c r="J6" s="23" t="str">
        <f>IF(C6=0,"",SUM(D6:I6)+B6)</f>
        <v/>
      </c>
    </row>
    <row r="7" spans="1:14" ht="20.100000000000001" customHeight="1" x14ac:dyDescent="0.15">
      <c r="A7" s="24" t="s">
        <v>14</v>
      </c>
      <c r="B7" s="25">
        <v>6974</v>
      </c>
      <c r="C7" s="26">
        <f>IF(B20=20,B21,0)</f>
        <v>0</v>
      </c>
      <c r="D7" s="56"/>
      <c r="E7" s="27" t="str">
        <f>IF(AND(C7&gt;=21,C7&lt;=40),(C7-20)*E5,"")</f>
        <v/>
      </c>
      <c r="F7" s="27" t="str">
        <f>IF(AND(C7&gt;=41,C7&lt;=60),(C7-40)*F5+3740,"")</f>
        <v/>
      </c>
      <c r="G7" s="28" t="str">
        <f>IF(AND(C7&gt;=61,C7&lt;=120),(C7-60)*G5+7920,"")</f>
        <v/>
      </c>
      <c r="H7" s="21" t="str">
        <f>IF(AND(C7&gt;=121,C7&lt;=220),(C7-120)*H5+22110,"")</f>
        <v/>
      </c>
      <c r="I7" s="28" t="str">
        <f>IF(C7&gt;=221,(C7-220)*I5+47960,"")</f>
        <v/>
      </c>
      <c r="J7" s="29" t="str">
        <f>IF(C7=0,"",SUM(D7:I7)+B7)</f>
        <v/>
      </c>
    </row>
    <row r="8" spans="1:14" ht="20.100000000000001" customHeight="1" x14ac:dyDescent="0.15">
      <c r="A8" s="30"/>
      <c r="B8" s="5"/>
      <c r="C8" s="31" t="s">
        <v>3</v>
      </c>
      <c r="D8" s="32" t="s">
        <v>6</v>
      </c>
      <c r="E8" s="33" t="s">
        <v>7</v>
      </c>
      <c r="F8" s="33" t="s">
        <v>15</v>
      </c>
      <c r="G8" s="33" t="s">
        <v>16</v>
      </c>
      <c r="H8" s="33" t="s">
        <v>17</v>
      </c>
      <c r="I8" s="34"/>
      <c r="J8" s="35" t="s">
        <v>5</v>
      </c>
    </row>
    <row r="9" spans="1:14" ht="20.100000000000001" customHeight="1" x14ac:dyDescent="0.15">
      <c r="A9" s="36"/>
      <c r="B9" s="10" t="s">
        <v>12</v>
      </c>
      <c r="C9" s="11"/>
      <c r="D9" s="37">
        <f>E5</f>
        <v>187</v>
      </c>
      <c r="E9" s="37">
        <f>F5</f>
        <v>209</v>
      </c>
      <c r="F9" s="38">
        <f>G5</f>
        <v>236.5</v>
      </c>
      <c r="G9" s="38">
        <f>H5</f>
        <v>258.5</v>
      </c>
      <c r="H9" s="38">
        <f>I5</f>
        <v>280.5</v>
      </c>
      <c r="I9" s="19"/>
      <c r="J9" s="39"/>
    </row>
    <row r="10" spans="1:14" ht="20.100000000000001" customHeight="1" x14ac:dyDescent="0.15">
      <c r="A10" s="40" t="s">
        <v>18</v>
      </c>
      <c r="B10" s="41">
        <v>10868</v>
      </c>
      <c r="C10" s="42">
        <f>IF(B20=25,B21,0)</f>
        <v>0</v>
      </c>
      <c r="D10" s="43" t="str">
        <f>IF(AND(C10&gt;0,C10&lt;=20),C10*D9,"")</f>
        <v/>
      </c>
      <c r="E10" s="43" t="str">
        <f>IF(AND(C10&gt;=21,C10&lt;=40),(C10-20)*E9+D9*20,"")</f>
        <v/>
      </c>
      <c r="F10" s="44" t="str">
        <f>IF(AND(C10&gt;=41,C10&lt;=100),(C10-40)*F9+7920,"")</f>
        <v/>
      </c>
      <c r="G10" s="44" t="str">
        <f>IF(AND(C10&gt;=101,C10&lt;=200),(C10-100)*G9+22110,"")</f>
        <v/>
      </c>
      <c r="H10" s="44" t="str">
        <f>IF(C10&gt;=201,(C10-200)*H9+47960,"")</f>
        <v/>
      </c>
      <c r="I10" s="19"/>
      <c r="J10" s="23" t="str">
        <f t="shared" ref="J10:J17" si="0">IF(C10=0,"",SUM(D10:I10)+B10)</f>
        <v/>
      </c>
    </row>
    <row r="11" spans="1:14" ht="20.100000000000001" customHeight="1" x14ac:dyDescent="0.15">
      <c r="A11" s="45" t="s">
        <v>19</v>
      </c>
      <c r="B11" s="46">
        <v>15532</v>
      </c>
      <c r="C11" s="26">
        <f>IF(B20=30,B21,0)</f>
        <v>0</v>
      </c>
      <c r="D11" s="47" t="str">
        <f>IF(AND(C11&gt;0,C11&lt;=20),C11*D9,"")</f>
        <v/>
      </c>
      <c r="E11" s="43" t="str">
        <f>IF(AND(C11&gt;=21,C11&lt;=40),(C11-20)*E9+D9*20,"")</f>
        <v/>
      </c>
      <c r="F11" s="44" t="str">
        <f>IF(AND(C11&gt;=41,C11&lt;=100),(C11-40)*F9+7920,"")</f>
        <v/>
      </c>
      <c r="G11" s="44" t="str">
        <f>IF(AND(C11&gt;=101,C11&lt;=200),(C11-100)*G9+22110,"")</f>
        <v/>
      </c>
      <c r="H11" s="44" t="str">
        <f>IF(C11&gt;=201,(C11-200)*H9+47960,"")</f>
        <v/>
      </c>
      <c r="I11" s="12"/>
      <c r="J11" s="29" t="str">
        <f t="shared" si="0"/>
        <v/>
      </c>
    </row>
    <row r="12" spans="1:14" ht="20.100000000000001" customHeight="1" x14ac:dyDescent="0.15">
      <c r="A12" s="48" t="s">
        <v>20</v>
      </c>
      <c r="B12" s="49">
        <v>28468</v>
      </c>
      <c r="C12" s="18">
        <f>IF(B20=40,B21,0)</f>
        <v>0</v>
      </c>
      <c r="D12" s="47" t="str">
        <f>IF(AND(C12&gt;0,C12&lt;=20),C12*D9,"")</f>
        <v/>
      </c>
      <c r="E12" s="43" t="str">
        <f>IF(AND(C12&gt;=21,C12&lt;=40),(C12-20)*E9+D9*20,"")</f>
        <v/>
      </c>
      <c r="F12" s="44" t="str">
        <f>IF(AND(C12&gt;=41,C12&lt;=100),(C12-40)*F9+7920,"")</f>
        <v/>
      </c>
      <c r="G12" s="44" t="str">
        <f>IF(AND(C12&gt;=101,C12&lt;=200),(C12-100)*G9+22110,"")</f>
        <v/>
      </c>
      <c r="H12" s="44" t="str">
        <f>IF(C12&gt;=201,(C12-200)*H9+47960,"")</f>
        <v/>
      </c>
      <c r="I12" s="12"/>
      <c r="J12" s="29" t="str">
        <f t="shared" si="0"/>
        <v/>
      </c>
    </row>
    <row r="13" spans="1:14" ht="20.100000000000001" customHeight="1" x14ac:dyDescent="0.15">
      <c r="A13" s="45" t="s">
        <v>21</v>
      </c>
      <c r="B13" s="46">
        <v>44000</v>
      </c>
      <c r="C13" s="26">
        <f>IF(B20=50,B21,0)</f>
        <v>220</v>
      </c>
      <c r="D13" s="47" t="str">
        <f>IF(AND(C13&gt;0,C13&lt;=20),C13*D9,"")</f>
        <v/>
      </c>
      <c r="E13" s="43" t="str">
        <f>IF(AND(C13&gt;=21,C13&lt;=40),(C13-20)*E9+D9*20,"")</f>
        <v/>
      </c>
      <c r="F13" s="44" t="str">
        <f>IF(AND(C13&gt;=41,C13&lt;=100),(C13-40)*F9+7776,"")</f>
        <v/>
      </c>
      <c r="G13" s="44" t="str">
        <f>IF(AND(C13&gt;=101,C13&lt;=200),(C13-100)*G9+22110,"")</f>
        <v/>
      </c>
      <c r="H13" s="44">
        <f>IF(C13&gt;=201,(C13-200)*H9+47960,"")</f>
        <v>53570</v>
      </c>
      <c r="I13" s="12"/>
      <c r="J13" s="29">
        <f t="shared" si="0"/>
        <v>97570</v>
      </c>
    </row>
    <row r="14" spans="1:14" ht="20.100000000000001" customHeight="1" x14ac:dyDescent="0.15">
      <c r="A14" s="48" t="s">
        <v>22</v>
      </c>
      <c r="B14" s="49">
        <v>98384</v>
      </c>
      <c r="C14" s="18">
        <f>IF(B20=75,B21,0)</f>
        <v>0</v>
      </c>
      <c r="D14" s="47" t="str">
        <f>IF(AND(C14&gt;0,C14&lt;=20),C14*D9,"")</f>
        <v/>
      </c>
      <c r="E14" s="43" t="str">
        <f>IF(AND(C14&gt;=21,C14&lt;=40),(C14-20)*E9+D9*20,"")</f>
        <v/>
      </c>
      <c r="F14" s="44" t="str">
        <f>IF(AND(C14&gt;=41,C14&lt;=100),(C14-40)*F9+7920,"")</f>
        <v/>
      </c>
      <c r="G14" s="44" t="str">
        <f>IF(AND(C14&gt;=101,C14&lt;=200),(C14-100)*G9+22110,"")</f>
        <v/>
      </c>
      <c r="H14" s="44" t="str">
        <f>IF(C14&gt;=201,(C14-200)*H9+47960,"")</f>
        <v/>
      </c>
      <c r="I14" s="12"/>
      <c r="J14" s="29" t="str">
        <f t="shared" si="0"/>
        <v/>
      </c>
    </row>
    <row r="15" spans="1:14" ht="20.100000000000001" customHeight="1" x14ac:dyDescent="0.15">
      <c r="A15" s="45" t="s">
        <v>23</v>
      </c>
      <c r="B15" s="46">
        <v>173470</v>
      </c>
      <c r="C15" s="26">
        <f>IF(B20=100,B21,0)</f>
        <v>0</v>
      </c>
      <c r="D15" s="47" t="str">
        <f>IF(AND(C15&gt;0,C15&lt;=20),C15*D9,"")</f>
        <v/>
      </c>
      <c r="E15" s="43" t="str">
        <f>IF(AND(C15&gt;=21,C15&lt;=40),(C15-20)*E9+D9*20,"")</f>
        <v/>
      </c>
      <c r="F15" s="44" t="str">
        <f>IF(AND(C15&gt;=41,C15&lt;=100),(C15-40)*F9+7920,"")</f>
        <v/>
      </c>
      <c r="G15" s="44" t="str">
        <f>IF(AND(C15&gt;=101,C15&lt;=200),(C15-100)*G9+22110,"")</f>
        <v/>
      </c>
      <c r="H15" s="44" t="str">
        <f>IF(C15&gt;=201,(C15-200)*H9+47960,"")</f>
        <v/>
      </c>
      <c r="I15" s="12"/>
      <c r="J15" s="29" t="str">
        <f t="shared" si="0"/>
        <v/>
      </c>
    </row>
    <row r="16" spans="1:14" ht="20.100000000000001" customHeight="1" x14ac:dyDescent="0.15">
      <c r="A16" s="48" t="s">
        <v>24</v>
      </c>
      <c r="B16" s="49">
        <v>393580</v>
      </c>
      <c r="C16" s="18">
        <f>IF(B20=150,B21,0)</f>
        <v>0</v>
      </c>
      <c r="D16" s="47" t="str">
        <f>IF(AND(C16&gt;0,C16&lt;=20),C16*D9,"")</f>
        <v/>
      </c>
      <c r="E16" s="43" t="str">
        <f>IF(AND(C16&gt;=21,C16&lt;=40),(C16-20)*E9+D9*20,"")</f>
        <v/>
      </c>
      <c r="F16" s="44" t="str">
        <f>IF(AND(C16&gt;=41,C16&lt;=100),(C16-40)*F9+7920,"")</f>
        <v/>
      </c>
      <c r="G16" s="44" t="str">
        <f>IF(AND(C16&gt;=101,C16&lt;=200),(C16-100)*G9+22110,"")</f>
        <v/>
      </c>
      <c r="H16" s="44" t="str">
        <f>IF(C16&gt;=201,(C16-200)*H9+47960,"")</f>
        <v/>
      </c>
      <c r="I16" s="12"/>
      <c r="J16" s="29" t="str">
        <f t="shared" si="0"/>
        <v/>
      </c>
      <c r="K16" s="50"/>
    </row>
    <row r="17" spans="1:11" ht="20.100000000000001" customHeight="1" x14ac:dyDescent="0.15">
      <c r="A17" s="51" t="s">
        <v>25</v>
      </c>
      <c r="B17" s="52">
        <v>688776</v>
      </c>
      <c r="C17" s="26">
        <f>IF(B20=200,B21,0)</f>
        <v>0</v>
      </c>
      <c r="D17" s="47" t="str">
        <f>IF(AND(C17&gt;0,C17&lt;=20),C17*D9,"")</f>
        <v/>
      </c>
      <c r="E17" s="47" t="str">
        <f>IF(AND(C17&gt;=21,C17&lt;=40),(C17-20)*E9+D9*20,"")</f>
        <v/>
      </c>
      <c r="F17" s="53" t="str">
        <f>IF(AND(C17&gt;=41,C17&lt;=100),(C17-40)*F9+7920,"")</f>
        <v/>
      </c>
      <c r="G17" s="53" t="str">
        <f>IF(AND(C17&gt;=101,C17&lt;=200),(C17-100)*G9+22110,"")</f>
        <v/>
      </c>
      <c r="H17" s="53" t="str">
        <f>IF(C17&gt;=201,(C17-200)*H9+47960,"")</f>
        <v/>
      </c>
      <c r="I17" s="12"/>
      <c r="J17" s="29" t="str">
        <f t="shared" si="0"/>
        <v/>
      </c>
      <c r="K17" s="50"/>
    </row>
    <row r="20" spans="1:11" ht="32.25" customHeight="1" x14ac:dyDescent="0.15">
      <c r="A20" s="54" t="s">
        <v>26</v>
      </c>
      <c r="B20" s="65">
        <v>50</v>
      </c>
      <c r="C20" s="65"/>
      <c r="D20" s="65"/>
      <c r="E20" s="55" t="s">
        <v>27</v>
      </c>
      <c r="H20" s="58" t="s">
        <v>28</v>
      </c>
      <c r="I20" s="58"/>
    </row>
    <row r="21" spans="1:11" ht="38.25" customHeight="1" x14ac:dyDescent="0.15">
      <c r="A21" s="54" t="s">
        <v>29</v>
      </c>
      <c r="B21" s="66">
        <v>220</v>
      </c>
      <c r="C21" s="66"/>
      <c r="D21" s="66"/>
      <c r="E21" s="55" t="s">
        <v>30</v>
      </c>
      <c r="H21" s="59">
        <f>INT(SUM(J6:J17))</f>
        <v>97570</v>
      </c>
      <c r="I21" s="59"/>
    </row>
    <row r="22" spans="1:11" x14ac:dyDescent="0.15">
      <c r="B22" t="s">
        <v>34</v>
      </c>
    </row>
    <row r="23" spans="1:11" ht="24.75" customHeight="1" x14ac:dyDescent="0.15"/>
  </sheetData>
  <sheetProtection algorithmName="SHA-512" hashValue="rq9FpQkDeBR2tnEMvMsa7ehRpvWLvaDqJqohCLd+APG+USxJMNOJqoUZ1Ot6d/rD2hagbbcr9b7KNGHnu5qEcw==" saltValue="mUBCSGnIXZXjX2/nrZ+dUQ==" spinCount="100000" sheet="1" objects="1" scenarios="1" selectLockedCells="1"/>
  <mergeCells count="10">
    <mergeCell ref="B20:D20"/>
    <mergeCell ref="H20:I20"/>
    <mergeCell ref="B21:D21"/>
    <mergeCell ref="H21:I21"/>
    <mergeCell ref="A2:J2"/>
    <mergeCell ref="A3:A4"/>
    <mergeCell ref="B3:B4"/>
    <mergeCell ref="C3:C4"/>
    <mergeCell ref="E3:I3"/>
    <mergeCell ref="J3:J4"/>
  </mergeCells>
  <phoneticPr fontId="13"/>
  <dataValidations count="2">
    <dataValidation type="whole" allowBlank="1" showInputMessage="1" showErrorMessage="1" prompt="水量を入力してください" sqref="B21:D21">
      <formula1>0</formula1>
      <formula2>99999</formula2>
    </dataValidation>
    <dataValidation type="list" allowBlank="1" showInputMessage="1" showErrorMessage="1" prompt="口径を選択してください" sqref="B20:D20">
      <formula1>"13,20,25,30,40,50,75,100,150,200"</formula1>
      <formula2>0</formula2>
    </dataValidation>
  </dataValidations>
  <printOptions horizontalCentered="1"/>
  <pageMargins left="0.70833333333333337" right="0.7083333333333333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2カ月 </vt:lpstr>
      <vt:lpstr>'2カ月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亘</dc:creator>
  <cp:lastModifiedBy>山本　亘</cp:lastModifiedBy>
  <dcterms:created xsi:type="dcterms:W3CDTF">2019-09-13T06:12:03Z</dcterms:created>
  <dcterms:modified xsi:type="dcterms:W3CDTF">2019-10-02T09:01:55Z</dcterms:modified>
</cp:coreProperties>
</file>